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606"/>
  <workbookPr/>
  <mc:AlternateContent xmlns:mc="http://schemas.openxmlformats.org/markup-compatibility/2006">
    <mc:Choice Requires="x15">
      <x15ac:absPath xmlns:x15ac="http://schemas.microsoft.com/office/spreadsheetml/2010/11/ac" url="/Users/cwinkle/Documents/"/>
    </mc:Choice>
  </mc:AlternateContent>
  <bookViews>
    <workbookView xWindow="9600" yWindow="680" windowWidth="28800" windowHeight="17460" tabRatio="500"/>
  </bookViews>
  <sheets>
    <sheet name="Sheet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8" i="1" l="1"/>
  <c r="C48" i="1"/>
  <c r="C45" i="1"/>
  <c r="M41" i="1"/>
  <c r="I41" i="1"/>
  <c r="F40" i="1"/>
  <c r="C40" i="1"/>
  <c r="I36" i="1"/>
  <c r="F36" i="1"/>
  <c r="C36" i="1"/>
  <c r="C33" i="1"/>
  <c r="C29" i="1"/>
  <c r="C25" i="1"/>
  <c r="C23" i="1"/>
  <c r="D19" i="1"/>
  <c r="G15" i="1"/>
  <c r="D15" i="1"/>
  <c r="C15" i="1"/>
  <c r="D8" i="1"/>
  <c r="E8" i="1"/>
  <c r="G4" i="1"/>
  <c r="D4" i="1"/>
</calcChain>
</file>

<file path=xl/sharedStrings.xml><?xml version="1.0" encoding="utf-8"?>
<sst xmlns="http://schemas.openxmlformats.org/spreadsheetml/2006/main" count="72" uniqueCount="60">
  <si>
    <t>Flow Rate</t>
  </si>
  <si>
    <t>KG/hr</t>
  </si>
  <si>
    <t>Sp. Gr.</t>
  </si>
  <si>
    <t>GPH</t>
  </si>
  <si>
    <t>lb / sec</t>
  </si>
  <si>
    <t>gpm</t>
  </si>
  <si>
    <t>lb/hr</t>
  </si>
  <si>
    <t>Sp.Gr.</t>
  </si>
  <si>
    <t>gph</t>
  </si>
  <si>
    <t>Volume</t>
  </si>
  <si>
    <t>m³ to ft³ and Gallons</t>
  </si>
  <si>
    <t>gal/hr to gal/min</t>
  </si>
  <si>
    <t>m³</t>
  </si>
  <si>
    <t>Cubic feet</t>
  </si>
  <si>
    <t>Gallons</t>
  </si>
  <si>
    <t>GPM</t>
  </si>
  <si>
    <t>ft³</t>
  </si>
  <si>
    <t>Specific Gravity and Density</t>
  </si>
  <si>
    <t>Density to Specific Gravity of a Liquid</t>
  </si>
  <si>
    <t>lb/ft³</t>
  </si>
  <si>
    <t>SG</t>
  </si>
  <si>
    <t>kg/m³</t>
  </si>
  <si>
    <t>Molecular Weight to Specific Gravity of a Liquid</t>
  </si>
  <si>
    <t>g/mol</t>
  </si>
  <si>
    <t>API to Specific Gravity of Oil</t>
  </si>
  <si>
    <t>API</t>
  </si>
  <si>
    <t>SG of oil</t>
  </si>
  <si>
    <t>Pressure</t>
  </si>
  <si>
    <t>Kilopascal to psi</t>
  </si>
  <si>
    <t>Bar to psi</t>
  </si>
  <si>
    <t>Kilopasals</t>
  </si>
  <si>
    <t>psi</t>
  </si>
  <si>
    <t>Bar</t>
  </si>
  <si>
    <t>in of W.C.</t>
  </si>
  <si>
    <t>Ounces/in²</t>
  </si>
  <si>
    <t>MPa to psi</t>
  </si>
  <si>
    <t>inches of Water Column to psi</t>
  </si>
  <si>
    <t>in of Liquid to psi</t>
  </si>
  <si>
    <t>MPa</t>
  </si>
  <si>
    <t>kg/cm²</t>
  </si>
  <si>
    <t>In. Liquid</t>
  </si>
  <si>
    <t>Temp/ Pressure</t>
  </si>
  <si>
    <t>Temperature Drop due to Pressure Drop</t>
  </si>
  <si>
    <t>ΔP (psi)</t>
  </si>
  <si>
    <t>ΔT (°F)</t>
  </si>
  <si>
    <t>Temp.</t>
  </si>
  <si>
    <t>Temperature  C to F</t>
  </si>
  <si>
    <t>Temperature F to C</t>
  </si>
  <si>
    <t>°C</t>
  </si>
  <si>
    <t>°F</t>
  </si>
  <si>
    <t>°F</t>
  </si>
  <si>
    <t>°C</t>
  </si>
  <si>
    <t>ft³ to Gallons</t>
  </si>
  <si>
    <t>inches of Water Column to ounces/in²</t>
  </si>
  <si>
    <t>kg/cm²  to PSI</t>
  </si>
  <si>
    <r>
      <rPr>
        <b/>
        <sz val="10"/>
        <rFont val="Arial"/>
      </rPr>
      <t>Note:</t>
    </r>
    <r>
      <rPr>
        <sz val="10"/>
        <color rgb="FF000000"/>
        <rFont val="Arial"/>
      </rPr>
      <t xml:space="preserve"> This is not exact, but only an estimate (rule of thumb </t>
    </r>
    <r>
      <rPr>
        <b/>
        <sz val="10"/>
        <rFont val="Arial"/>
      </rPr>
      <t>16psi drop ≈</t>
    </r>
    <r>
      <rPr>
        <sz val="10"/>
        <color rgb="FF000000"/>
        <rFont val="Arial"/>
      </rPr>
      <t xml:space="preserve"> </t>
    </r>
    <r>
      <rPr>
        <b/>
        <sz val="10"/>
        <rFont val="Arial"/>
      </rPr>
      <t>1°F drop</t>
    </r>
    <r>
      <rPr>
        <sz val="10"/>
        <color rgb="FF000000"/>
        <rFont val="Arial"/>
      </rPr>
      <t>)</t>
    </r>
  </si>
  <si>
    <t>Water: lb/sec to gal/min (gpm)</t>
  </si>
  <si>
    <t>kg/hour to gal/hour</t>
  </si>
  <si>
    <t>lb/hour to gallons/hour and gallons/minute</t>
  </si>
  <si>
    <t>LIQUID CONVERSION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</si>
</sst>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b/>
      <sz val="18"/>
      <name val="Arial"/>
    </font>
    <font>
      <b/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/>
    <xf numFmtId="0" fontId="2" fillId="2" borderId="5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6" xfId="0" applyFont="1" applyFill="1" applyBorder="1" applyAlignment="1"/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  <xf numFmtId="0" fontId="2" fillId="3" borderId="5" xfId="0" applyFont="1" applyFill="1" applyBorder="1" applyAlignment="1"/>
    <xf numFmtId="0" fontId="1" fillId="3" borderId="5" xfId="0" applyFont="1" applyFill="1" applyBorder="1" applyAlignment="1"/>
    <xf numFmtId="0" fontId="1" fillId="3" borderId="6" xfId="0" applyFont="1" applyFill="1" applyBorder="1" applyAlignment="1"/>
    <xf numFmtId="0" fontId="1" fillId="3" borderId="7" xfId="0" applyFont="1" applyFill="1" applyBorder="1" applyAlignment="1"/>
    <xf numFmtId="0" fontId="2" fillId="3" borderId="8" xfId="0" applyFont="1" applyFill="1" applyBorder="1" applyAlignment="1"/>
    <xf numFmtId="0" fontId="1" fillId="3" borderId="7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2" fillId="4" borderId="5" xfId="0" applyFont="1" applyFill="1" applyBorder="1" applyAlignment="1"/>
    <xf numFmtId="0" fontId="1" fillId="4" borderId="5" xfId="0" applyFont="1" applyFill="1" applyBorder="1" applyAlignment="1"/>
    <xf numFmtId="0" fontId="1" fillId="4" borderId="6" xfId="0" applyFont="1" applyFill="1" applyBorder="1" applyAlignment="1"/>
    <xf numFmtId="0" fontId="1" fillId="4" borderId="7" xfId="0" applyFont="1" applyFill="1" applyBorder="1" applyAlignment="1"/>
    <xf numFmtId="0" fontId="1" fillId="4" borderId="7" xfId="0" applyFont="1" applyFill="1" applyBorder="1" applyAlignment="1">
      <alignment horizontal="center"/>
    </xf>
    <xf numFmtId="0" fontId="1" fillId="4" borderId="10" xfId="0" applyFont="1" applyFill="1" applyBorder="1" applyAlignment="1"/>
    <xf numFmtId="2" fontId="2" fillId="4" borderId="15" xfId="0" applyNumberFormat="1" applyFont="1" applyFill="1" applyBorder="1" applyAlignment="1">
      <alignment horizontal="center"/>
    </xf>
    <xf numFmtId="0" fontId="1" fillId="4" borderId="15" xfId="0" applyFont="1" applyFill="1" applyBorder="1" applyAlignment="1"/>
    <xf numFmtId="0" fontId="1" fillId="4" borderId="13" xfId="0" applyFont="1" applyFill="1" applyBorder="1" applyAlignment="1"/>
    <xf numFmtId="0" fontId="1" fillId="4" borderId="12" xfId="0" applyFont="1" applyFill="1" applyBorder="1" applyAlignment="1">
      <alignment horizontal="center"/>
    </xf>
    <xf numFmtId="0" fontId="2" fillId="4" borderId="8" xfId="0" applyFont="1" applyFill="1" applyBorder="1" applyAlignment="1"/>
    <xf numFmtId="0" fontId="1" fillId="4" borderId="1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5" borderId="7" xfId="0" applyFont="1" applyFill="1" applyBorder="1" applyAlignment="1"/>
    <xf numFmtId="0" fontId="1" fillId="5" borderId="10" xfId="0" applyFont="1" applyFill="1" applyBorder="1" applyAlignment="1"/>
    <xf numFmtId="0" fontId="1" fillId="5" borderId="7" xfId="0" applyFont="1" applyFill="1" applyBorder="1" applyAlignment="1"/>
    <xf numFmtId="0" fontId="2" fillId="5" borderId="8" xfId="0" applyFont="1" applyFill="1" applyBorder="1" applyAlignment="1"/>
    <xf numFmtId="0" fontId="1" fillId="5" borderId="6" xfId="0" applyFont="1" applyFill="1" applyBorder="1" applyAlignment="1"/>
    <xf numFmtId="0" fontId="2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1" xfId="0" applyFont="1" applyFill="1" applyBorder="1" applyAlignment="1"/>
    <xf numFmtId="2" fontId="2" fillId="5" borderId="13" xfId="0" applyNumberFormat="1" applyFont="1" applyFill="1" applyBorder="1" applyAlignment="1">
      <alignment horizontal="center"/>
    </xf>
    <xf numFmtId="2" fontId="2" fillId="5" borderId="7" xfId="0" applyNumberFormat="1" applyFont="1" applyFill="1" applyBorder="1" applyAlignment="1">
      <alignment horizontal="center"/>
    </xf>
    <xf numFmtId="164" fontId="1" fillId="5" borderId="7" xfId="0" applyNumberFormat="1" applyFont="1" applyFill="1" applyBorder="1" applyAlignment="1">
      <alignment horizontal="center"/>
    </xf>
    <xf numFmtId="0" fontId="2" fillId="5" borderId="5" xfId="0" applyFont="1" applyFill="1" applyBorder="1" applyAlignment="1"/>
    <xf numFmtId="0" fontId="1" fillId="5" borderId="5" xfId="0" applyFont="1" applyFill="1" applyBorder="1" applyAlignment="1"/>
    <xf numFmtId="0" fontId="2" fillId="6" borderId="8" xfId="0" applyFont="1" applyFill="1" applyBorder="1" applyAlignment="1"/>
    <xf numFmtId="0" fontId="2" fillId="6" borderId="5" xfId="0" applyFont="1" applyFill="1" applyBorder="1" applyAlignment="1"/>
    <xf numFmtId="0" fontId="1" fillId="6" borderId="6" xfId="0" applyFont="1" applyFill="1" applyBorder="1" applyAlignment="1"/>
    <xf numFmtId="0" fontId="1" fillId="6" borderId="7" xfId="0" applyFont="1" applyFill="1" applyBorder="1" applyAlignment="1"/>
    <xf numFmtId="0" fontId="1" fillId="6" borderId="11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10" xfId="0" applyFont="1" applyFill="1" applyBorder="1" applyAlignment="1"/>
    <xf numFmtId="0" fontId="1" fillId="6" borderId="15" xfId="0" applyFont="1" applyFill="1" applyBorder="1" applyAlignment="1">
      <alignment horizontal="center"/>
    </xf>
    <xf numFmtId="0" fontId="1" fillId="6" borderId="15" xfId="0" applyFont="1" applyFill="1" applyBorder="1" applyAlignment="1"/>
    <xf numFmtId="0" fontId="1" fillId="6" borderId="13" xfId="0" applyFont="1" applyFill="1" applyBorder="1" applyAlignment="1"/>
    <xf numFmtId="0" fontId="2" fillId="7" borderId="11" xfId="0" applyFont="1" applyFill="1" applyBorder="1" applyAlignment="1"/>
    <xf numFmtId="0" fontId="1" fillId="7" borderId="10" xfId="0" applyFont="1" applyFill="1" applyBorder="1" applyAlignment="1"/>
    <xf numFmtId="0" fontId="1" fillId="7" borderId="7" xfId="0" applyFont="1" applyFill="1" applyBorder="1" applyAlignment="1"/>
    <xf numFmtId="0" fontId="1" fillId="7" borderId="6" xfId="0" applyFont="1" applyFill="1" applyBorder="1" applyAlignment="1"/>
    <xf numFmtId="0" fontId="1" fillId="7" borderId="11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4" fillId="5" borderId="17" xfId="0" applyFont="1" applyFill="1" applyBorder="1" applyAlignment="1">
      <alignment horizontal="left"/>
    </xf>
    <xf numFmtId="0" fontId="1" fillId="0" borderId="18" xfId="0" applyFont="1" applyBorder="1"/>
    <xf numFmtId="0" fontId="1" fillId="0" borderId="19" xfId="0" applyFont="1" applyBorder="1"/>
    <xf numFmtId="0" fontId="2" fillId="0" borderId="4" xfId="0" applyFont="1" applyBorder="1" applyAlignment="1">
      <alignment horizontal="center" vertical="center" wrapText="1"/>
    </xf>
    <xf numFmtId="0" fontId="1" fillId="0" borderId="9" xfId="0" applyFont="1" applyBorder="1"/>
    <xf numFmtId="0" fontId="1" fillId="0" borderId="16" xfId="0" applyFont="1" applyBorder="1"/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0</xdr:row>
      <xdr:rowOff>179919</xdr:rowOff>
    </xdr:from>
    <xdr:to>
      <xdr:col>0</xdr:col>
      <xdr:colOff>846666</xdr:colOff>
      <xdr:row>0</xdr:row>
      <xdr:rowOff>370417</xdr:rowOff>
    </xdr:to>
    <xdr:pic>
      <xdr:nvPicPr>
        <xdr:cNvPr id="3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3" y="179919"/>
          <a:ext cx="804333" cy="190498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zoomScale="120" zoomScaleNormal="120" zoomScalePageLayoutView="120" workbookViewId="0">
      <selection activeCell="H5" sqref="H5"/>
    </sheetView>
  </sheetViews>
  <sheetFormatPr baseColWidth="10" defaultColWidth="14.5" defaultRowHeight="15" customHeight="1" x14ac:dyDescent="0.15"/>
  <cols>
    <col min="1" max="1" width="11.6640625" customWidth="1"/>
    <col min="2" max="2" width="11.5" customWidth="1"/>
    <col min="3" max="3" width="13.6640625" customWidth="1"/>
    <col min="4" max="4" width="10.33203125" customWidth="1"/>
    <col min="5" max="5" width="13.5" customWidth="1"/>
    <col min="6" max="6" width="14.1640625" customWidth="1"/>
    <col min="7" max="7" width="10" customWidth="1"/>
    <col min="8" max="8" width="11" customWidth="1"/>
    <col min="9" max="9" width="26.5" customWidth="1"/>
    <col min="10" max="10" width="13.1640625" customWidth="1"/>
    <col min="11" max="11" width="10.6640625" customWidth="1"/>
    <col min="12" max="12" width="11.5" customWidth="1"/>
    <col min="13" max="14" width="10" customWidth="1"/>
    <col min="15" max="15" width="12.6640625" customWidth="1"/>
    <col min="16" max="26" width="10" customWidth="1"/>
  </cols>
  <sheetData>
    <row r="1" spans="1:26" ht="36" customHeight="1" x14ac:dyDescent="0.25">
      <c r="A1" s="1"/>
      <c r="B1" s="71" t="s">
        <v>59</v>
      </c>
      <c r="C1" s="72"/>
      <c r="D1" s="72"/>
      <c r="E1" s="72"/>
      <c r="F1" s="72"/>
      <c r="G1" s="7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15">
      <c r="A2" s="77" t="s">
        <v>0</v>
      </c>
      <c r="B2" s="2" t="s">
        <v>57</v>
      </c>
      <c r="C2" s="3"/>
      <c r="D2" s="4"/>
      <c r="E2" s="5"/>
      <c r="F2" s="6" t="s">
        <v>56</v>
      </c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15">
      <c r="A3" s="78"/>
      <c r="B3" s="8" t="s">
        <v>1</v>
      </c>
      <c r="C3" s="8" t="s">
        <v>2</v>
      </c>
      <c r="D3" s="9" t="s">
        <v>8</v>
      </c>
      <c r="E3" s="5"/>
      <c r="F3" s="10" t="s">
        <v>4</v>
      </c>
      <c r="G3" s="9" t="s">
        <v>5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15">
      <c r="A4" s="78"/>
      <c r="B4" s="11">
        <v>1</v>
      </c>
      <c r="C4" s="11">
        <v>2</v>
      </c>
      <c r="D4" s="12">
        <f>(B4/C4)*0.26416</f>
        <v>0.13208</v>
      </c>
      <c r="E4" s="5"/>
      <c r="F4" s="13">
        <v>1</v>
      </c>
      <c r="G4" s="12">
        <f>F4*7.21</f>
        <v>7.21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15">
      <c r="A5" s="78"/>
      <c r="B5" s="5"/>
      <c r="C5" s="5"/>
      <c r="D5" s="5"/>
      <c r="E5" s="5"/>
      <c r="F5" s="5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15">
      <c r="A6" s="78"/>
      <c r="B6" s="2" t="s">
        <v>58</v>
      </c>
      <c r="C6" s="3"/>
      <c r="D6" s="3"/>
      <c r="E6" s="4"/>
      <c r="F6" s="5"/>
      <c r="G6" s="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15">
      <c r="A7" s="78"/>
      <c r="B7" s="8" t="s">
        <v>6</v>
      </c>
      <c r="C7" s="8" t="s">
        <v>7</v>
      </c>
      <c r="D7" s="8" t="s">
        <v>8</v>
      </c>
      <c r="E7" s="9" t="s">
        <v>5</v>
      </c>
      <c r="F7" s="5"/>
      <c r="G7" s="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15">
      <c r="A8" s="78"/>
      <c r="B8" s="13">
        <v>20</v>
      </c>
      <c r="C8" s="11">
        <v>0.8</v>
      </c>
      <c r="D8" s="14">
        <f>(B8/8.322)/C8</f>
        <v>3.0040855563566451</v>
      </c>
      <c r="E8" s="12">
        <f>D8/60</f>
        <v>5.0068092605944088E-2</v>
      </c>
      <c r="F8" s="5"/>
      <c r="G8" s="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15">
      <c r="A9" s="78"/>
      <c r="B9" s="5"/>
      <c r="C9" s="5"/>
      <c r="D9" s="5"/>
      <c r="E9" s="5"/>
      <c r="F9" s="5"/>
      <c r="G9" s="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" x14ac:dyDescent="0.15">
      <c r="A10" s="78"/>
      <c r="B10" s="5"/>
      <c r="C10" s="5"/>
      <c r="D10" s="5"/>
      <c r="E10" s="5"/>
      <c r="F10" s="5"/>
      <c r="G10" s="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15">
      <c r="A11" s="78"/>
      <c r="B11" s="5"/>
      <c r="C11" s="5"/>
      <c r="D11" s="5"/>
      <c r="E11" s="5"/>
      <c r="F11" s="5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15">
      <c r="A12" s="79"/>
      <c r="B12" s="5"/>
      <c r="C12" s="5"/>
      <c r="D12" s="5"/>
      <c r="E12" s="5"/>
      <c r="F12" s="5"/>
      <c r="G12" s="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15">
      <c r="A13" s="80" t="s">
        <v>9</v>
      </c>
      <c r="B13" s="15" t="s">
        <v>10</v>
      </c>
      <c r="C13" s="16"/>
      <c r="D13" s="17"/>
      <c r="E13" s="18"/>
      <c r="F13" s="19" t="s">
        <v>11</v>
      </c>
      <c r="G13" s="1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15">
      <c r="A14" s="78"/>
      <c r="B14" s="20" t="s">
        <v>12</v>
      </c>
      <c r="C14" s="20" t="s">
        <v>13</v>
      </c>
      <c r="D14" s="21" t="s">
        <v>14</v>
      </c>
      <c r="E14" s="18"/>
      <c r="F14" s="22" t="s">
        <v>3</v>
      </c>
      <c r="G14" s="21" t="s">
        <v>15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15">
      <c r="A15" s="78"/>
      <c r="B15" s="11">
        <v>1</v>
      </c>
      <c r="C15" s="23">
        <f>B15/0.0283</f>
        <v>35.335689045936398</v>
      </c>
      <c r="D15" s="24">
        <f>B15*7.48/0.0283</f>
        <v>264.31095406360424</v>
      </c>
      <c r="E15" s="18"/>
      <c r="F15" s="13">
        <v>60</v>
      </c>
      <c r="G15" s="24">
        <f>F15/60</f>
        <v>1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15">
      <c r="A16" s="78"/>
      <c r="B16" s="18"/>
      <c r="C16" s="18"/>
      <c r="D16" s="18"/>
      <c r="E16" s="18"/>
      <c r="F16" s="18"/>
      <c r="G16" s="1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15">
      <c r="A17" s="78"/>
      <c r="B17" s="18"/>
      <c r="C17" s="19" t="s">
        <v>52</v>
      </c>
      <c r="D17" s="17"/>
      <c r="E17" s="18"/>
      <c r="F17" s="18"/>
      <c r="G17" s="1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15">
      <c r="A18" s="78"/>
      <c r="B18" s="18"/>
      <c r="C18" s="22" t="s">
        <v>16</v>
      </c>
      <c r="D18" s="21" t="s">
        <v>14</v>
      </c>
      <c r="E18" s="18"/>
      <c r="F18" s="18"/>
      <c r="G18" s="1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15">
      <c r="A19" s="78"/>
      <c r="B19" s="18"/>
      <c r="C19" s="13">
        <v>1</v>
      </c>
      <c r="D19" s="24">
        <f>C19*7.48052</f>
        <v>7.4805200000000003</v>
      </c>
      <c r="E19" s="18"/>
      <c r="F19" s="18"/>
      <c r="G19" s="1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15">
      <c r="A20" s="79"/>
      <c r="B20" s="18"/>
      <c r="C20" s="18"/>
      <c r="D20" s="18"/>
      <c r="E20" s="18"/>
      <c r="F20" s="18"/>
      <c r="G20" s="1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15">
      <c r="A21" s="77" t="s">
        <v>17</v>
      </c>
      <c r="B21" s="25" t="s">
        <v>18</v>
      </c>
      <c r="C21" s="26"/>
      <c r="D21" s="26"/>
      <c r="E21" s="27"/>
      <c r="F21" s="28"/>
      <c r="G21" s="2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15">
      <c r="A22" s="78"/>
      <c r="B22" s="29" t="s">
        <v>19</v>
      </c>
      <c r="C22" s="29" t="s">
        <v>20</v>
      </c>
      <c r="D22" s="28"/>
      <c r="E22" s="30"/>
      <c r="F22" s="28"/>
      <c r="G22" s="2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15">
      <c r="A23" s="78"/>
      <c r="B23" s="13">
        <v>1</v>
      </c>
      <c r="C23" s="31">
        <f>B23*0.016</f>
        <v>1.6E-2</v>
      </c>
      <c r="D23" s="32"/>
      <c r="E23" s="33"/>
      <c r="F23" s="28"/>
      <c r="G23" s="2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15">
      <c r="A24" s="78"/>
      <c r="B24" s="29" t="s">
        <v>21</v>
      </c>
      <c r="C24" s="29" t="s">
        <v>20</v>
      </c>
      <c r="D24" s="28"/>
      <c r="E24" s="30"/>
      <c r="F24" s="28"/>
      <c r="G24" s="2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15">
      <c r="A25" s="78"/>
      <c r="B25" s="34">
        <v>1</v>
      </c>
      <c r="C25" s="31">
        <f>B25/1000</f>
        <v>1E-3</v>
      </c>
      <c r="D25" s="32"/>
      <c r="E25" s="33"/>
      <c r="F25" s="28"/>
      <c r="G25" s="2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15">
      <c r="A26" s="78"/>
      <c r="B26" s="28"/>
      <c r="C26" s="28"/>
      <c r="D26" s="28"/>
      <c r="E26" s="28"/>
      <c r="F26" s="28"/>
      <c r="G26" s="2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15">
      <c r="A27" s="78"/>
      <c r="B27" s="35" t="s">
        <v>22</v>
      </c>
      <c r="C27" s="26"/>
      <c r="D27" s="26"/>
      <c r="E27" s="27"/>
      <c r="F27" s="28"/>
      <c r="G27" s="2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15">
      <c r="A28" s="78"/>
      <c r="B28" s="36" t="s">
        <v>23</v>
      </c>
      <c r="C28" s="29" t="s">
        <v>20</v>
      </c>
      <c r="D28" s="28"/>
      <c r="E28" s="30"/>
      <c r="F28" s="29"/>
      <c r="G28" s="2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15">
      <c r="A29" s="78"/>
      <c r="B29" s="13">
        <v>1</v>
      </c>
      <c r="C29" s="31">
        <f>B29/18.01528</f>
        <v>5.550843506179199E-2</v>
      </c>
      <c r="D29" s="32"/>
      <c r="E29" s="33"/>
      <c r="F29" s="37"/>
      <c r="G29" s="2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15">
      <c r="A30" s="78"/>
      <c r="B30" s="28"/>
      <c r="C30" s="28"/>
      <c r="D30" s="28"/>
      <c r="E30" s="28"/>
      <c r="F30" s="28"/>
      <c r="G30" s="2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15">
      <c r="A31" s="78"/>
      <c r="B31" s="35" t="s">
        <v>24</v>
      </c>
      <c r="C31" s="25"/>
      <c r="D31" s="27"/>
      <c r="E31" s="28"/>
      <c r="F31" s="28"/>
      <c r="G31" s="2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15">
      <c r="A32" s="78"/>
      <c r="B32" s="36" t="s">
        <v>25</v>
      </c>
      <c r="C32" s="29" t="s">
        <v>26</v>
      </c>
      <c r="D32" s="30"/>
      <c r="E32" s="28"/>
      <c r="F32" s="28"/>
      <c r="G32" s="28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15">
      <c r="A33" s="79"/>
      <c r="B33" s="13">
        <v>1</v>
      </c>
      <c r="C33" s="31">
        <f>141.5/(B33+131.5)</f>
        <v>1.0679245283018868</v>
      </c>
      <c r="D33" s="33"/>
      <c r="E33" s="28"/>
      <c r="F33" s="28"/>
      <c r="G33" s="2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" x14ac:dyDescent="0.15">
      <c r="A34" s="80" t="s">
        <v>27</v>
      </c>
      <c r="B34" s="38" t="s">
        <v>28</v>
      </c>
      <c r="C34" s="39"/>
      <c r="D34" s="40"/>
      <c r="E34" s="41" t="s">
        <v>29</v>
      </c>
      <c r="F34" s="42"/>
      <c r="G34" s="40"/>
      <c r="H34" s="41" t="s">
        <v>53</v>
      </c>
      <c r="I34" s="43"/>
      <c r="J34" s="40"/>
      <c r="K34" s="74"/>
      <c r="L34" s="75"/>
      <c r="M34" s="76"/>
      <c r="N34" s="4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15">
      <c r="A35" s="78"/>
      <c r="B35" s="44" t="s">
        <v>30</v>
      </c>
      <c r="C35" s="45" t="s">
        <v>31</v>
      </c>
      <c r="D35" s="40"/>
      <c r="E35" s="46" t="s">
        <v>32</v>
      </c>
      <c r="F35" s="45" t="s">
        <v>31</v>
      </c>
      <c r="G35" s="40"/>
      <c r="H35" s="47" t="s">
        <v>33</v>
      </c>
      <c r="I35" s="45" t="s">
        <v>34</v>
      </c>
      <c r="J35" s="40"/>
      <c r="K35" s="40"/>
      <c r="L35" s="44"/>
      <c r="M35" s="40"/>
      <c r="N35" s="4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15">
      <c r="A36" s="78"/>
      <c r="B36" s="11">
        <v>1</v>
      </c>
      <c r="C36" s="48">
        <f>B36*0.14504</f>
        <v>0.14504</v>
      </c>
      <c r="D36" s="40"/>
      <c r="E36" s="13">
        <v>1</v>
      </c>
      <c r="F36" s="48">
        <f>E36*14.508</f>
        <v>14.507999999999999</v>
      </c>
      <c r="G36" s="40"/>
      <c r="H36" s="13">
        <v>1</v>
      </c>
      <c r="I36" s="48">
        <f>0.578*H36</f>
        <v>0.57799999999999996</v>
      </c>
      <c r="J36" s="40"/>
      <c r="K36" s="44"/>
      <c r="L36" s="49"/>
      <c r="M36" s="40"/>
      <c r="N36" s="4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15">
      <c r="A37" s="78"/>
      <c r="B37" s="40"/>
      <c r="C37" s="40"/>
      <c r="D37" s="40"/>
      <c r="E37" s="40"/>
      <c r="F37" s="40"/>
      <c r="G37" s="40"/>
      <c r="H37" s="44"/>
      <c r="I37" s="50"/>
      <c r="J37" s="40"/>
      <c r="K37" s="40"/>
      <c r="L37" s="40"/>
      <c r="M37" s="40"/>
      <c r="N37" s="4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15">
      <c r="A38" s="78"/>
      <c r="B38" s="51" t="s">
        <v>35</v>
      </c>
      <c r="C38" s="42"/>
      <c r="D38" s="40"/>
      <c r="E38" s="41" t="s">
        <v>54</v>
      </c>
      <c r="F38" s="42"/>
      <c r="G38" s="40"/>
      <c r="H38" s="41" t="s">
        <v>36</v>
      </c>
      <c r="I38" s="42"/>
      <c r="J38" s="40"/>
      <c r="K38" s="41" t="s">
        <v>37</v>
      </c>
      <c r="L38" s="52"/>
      <c r="M38" s="42"/>
      <c r="N38" s="4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15">
      <c r="A39" s="78"/>
      <c r="B39" s="44" t="s">
        <v>38</v>
      </c>
      <c r="C39" s="45" t="s">
        <v>31</v>
      </c>
      <c r="D39" s="40"/>
      <c r="E39" s="46" t="s">
        <v>39</v>
      </c>
      <c r="F39" s="45" t="s">
        <v>31</v>
      </c>
      <c r="G39" s="40"/>
      <c r="H39" s="47"/>
      <c r="I39" s="39"/>
      <c r="J39" s="40"/>
      <c r="K39" s="47"/>
      <c r="L39" s="40"/>
      <c r="M39" s="39"/>
      <c r="N39" s="40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15">
      <c r="A40" s="78"/>
      <c r="B40" s="11">
        <v>1</v>
      </c>
      <c r="C40" s="48">
        <f>B40*145.028</f>
        <v>145.02799999999999</v>
      </c>
      <c r="D40" s="40"/>
      <c r="E40" s="13">
        <v>1</v>
      </c>
      <c r="F40" s="48">
        <f>E40/0.0703</f>
        <v>14.22475106685633</v>
      </c>
      <c r="G40" s="40"/>
      <c r="H40" s="46" t="s">
        <v>33</v>
      </c>
      <c r="I40" s="45" t="s">
        <v>31</v>
      </c>
      <c r="J40" s="40"/>
      <c r="K40" s="47" t="s">
        <v>40</v>
      </c>
      <c r="L40" s="40" t="s">
        <v>2</v>
      </c>
      <c r="M40" s="39" t="s">
        <v>31</v>
      </c>
      <c r="N40" s="40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15">
      <c r="A41" s="78"/>
      <c r="B41" s="40"/>
      <c r="C41" s="40"/>
      <c r="D41" s="40"/>
      <c r="E41" s="40"/>
      <c r="F41" s="40"/>
      <c r="G41" s="40"/>
      <c r="H41" s="13">
        <v>1</v>
      </c>
      <c r="I41" s="48">
        <f>H41*0.036</f>
        <v>3.5999999999999997E-2</v>
      </c>
      <c r="J41" s="40"/>
      <c r="K41" s="13">
        <v>1</v>
      </c>
      <c r="L41" s="11">
        <v>1</v>
      </c>
      <c r="M41" s="48">
        <f>K41*(L41*0.036)</f>
        <v>3.5999999999999997E-2</v>
      </c>
      <c r="N41" s="40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15">
      <c r="A42" s="7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15">
      <c r="A43" s="77" t="s">
        <v>41</v>
      </c>
      <c r="B43" s="53" t="s">
        <v>42</v>
      </c>
      <c r="C43" s="54"/>
      <c r="D43" s="54"/>
      <c r="E43" s="55"/>
      <c r="F43" s="56"/>
      <c r="G43" s="56"/>
      <c r="H43" s="56"/>
      <c r="I43" s="56"/>
      <c r="J43" s="56"/>
      <c r="K43" s="56"/>
      <c r="L43" s="56"/>
      <c r="M43" s="56"/>
      <c r="N43" s="56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15">
      <c r="A44" s="78"/>
      <c r="B44" s="57" t="s">
        <v>43</v>
      </c>
      <c r="C44" s="58" t="s">
        <v>44</v>
      </c>
      <c r="D44" s="56"/>
      <c r="E44" s="59"/>
      <c r="F44" s="56" t="s">
        <v>55</v>
      </c>
      <c r="G44" s="56"/>
      <c r="H44" s="56"/>
      <c r="I44" s="56"/>
      <c r="J44" s="56"/>
      <c r="K44" s="56"/>
      <c r="L44" s="56"/>
      <c r="M44" s="56"/>
      <c r="N44" s="56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15">
      <c r="A45" s="79"/>
      <c r="B45" s="13">
        <v>100</v>
      </c>
      <c r="C45" s="60">
        <f>B45/16</f>
        <v>6.25</v>
      </c>
      <c r="D45" s="61"/>
      <c r="E45" s="62"/>
      <c r="F45" s="56"/>
      <c r="G45" s="56"/>
      <c r="H45" s="56"/>
      <c r="I45" s="56"/>
      <c r="J45" s="56"/>
      <c r="K45" s="56"/>
      <c r="L45" s="56"/>
      <c r="M45" s="56"/>
      <c r="N45" s="56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15">
      <c r="A46" s="80" t="s">
        <v>45</v>
      </c>
      <c r="B46" s="63" t="s">
        <v>46</v>
      </c>
      <c r="C46" s="64"/>
      <c r="D46" s="65"/>
      <c r="E46" s="63" t="s">
        <v>47</v>
      </c>
      <c r="F46" s="66"/>
      <c r="G46" s="65"/>
      <c r="H46" s="65"/>
      <c r="I46" s="65"/>
      <c r="J46" s="65"/>
      <c r="K46" s="65"/>
      <c r="L46" s="65"/>
      <c r="M46" s="65"/>
      <c r="N46" s="65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15">
      <c r="A47" s="78"/>
      <c r="B47" s="67" t="s">
        <v>48</v>
      </c>
      <c r="C47" s="68" t="s">
        <v>49</v>
      </c>
      <c r="D47" s="69"/>
      <c r="E47" s="67" t="s">
        <v>50</v>
      </c>
      <c r="F47" s="68" t="s">
        <v>51</v>
      </c>
      <c r="G47" s="65"/>
      <c r="H47" s="65"/>
      <c r="I47" s="65"/>
      <c r="J47" s="65"/>
      <c r="K47" s="65"/>
      <c r="L47" s="65"/>
      <c r="M47" s="65"/>
      <c r="N47" s="65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15">
      <c r="A48" s="79"/>
      <c r="B48" s="13">
        <v>0</v>
      </c>
      <c r="C48" s="70">
        <f>((9*B48)/5)+32</f>
        <v>32</v>
      </c>
      <c r="D48" s="69"/>
      <c r="E48" s="13">
        <v>32</v>
      </c>
      <c r="F48" s="70">
        <f>(5*(E48-32))/9</f>
        <v>0</v>
      </c>
      <c r="G48" s="65"/>
      <c r="H48" s="65"/>
      <c r="I48" s="65"/>
      <c r="J48" s="65"/>
      <c r="K48" s="65"/>
      <c r="L48" s="65"/>
      <c r="M48" s="65"/>
      <c r="N48" s="65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8">
    <mergeCell ref="B1:G1"/>
    <mergeCell ref="K34:M34"/>
    <mergeCell ref="A43:A45"/>
    <mergeCell ref="A34:A42"/>
    <mergeCell ref="A46:A48"/>
    <mergeCell ref="A2:A12"/>
    <mergeCell ref="A13:A20"/>
    <mergeCell ref="A21:A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2018-01-25T13:54:51Z</dcterms:modified>
</cp:coreProperties>
</file>